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ungm\OneDrive\Documents\Sunvast\Sandy Cove II\"/>
    </mc:Choice>
  </mc:AlternateContent>
  <xr:revisionPtr revIDLastSave="0" documentId="13_ncr:1_{A36517C3-825B-424C-A377-700981944E63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2023 Budget" sheetId="2" r:id="rId1"/>
    <sheet name="Reserve" sheetId="3" r:id="rId2"/>
  </sheets>
  <definedNames>
    <definedName name="_xlnm.Print_Area" localSheetId="0">'2023 Budget'!$A$1:$F$55</definedName>
    <definedName name="_xlnm.Print_Area" localSheetId="1">Reserve!$A$1:$H$14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E19" i="2"/>
  <c r="D35" i="2"/>
  <c r="F7" i="3"/>
  <c r="F8" i="3"/>
  <c r="F9" i="3"/>
  <c r="D42" i="2"/>
  <c r="E21" i="2"/>
  <c r="D10" i="2"/>
  <c r="D8" i="2"/>
  <c r="D38" i="2" l="1"/>
  <c r="D39" i="2"/>
  <c r="D37" i="2"/>
  <c r="D33" i="2"/>
  <c r="D28" i="2"/>
  <c r="D27" i="2"/>
  <c r="D26" i="2"/>
  <c r="D25" i="2"/>
  <c r="D22" i="2"/>
  <c r="D14" i="2"/>
  <c r="E37" i="2" l="1"/>
  <c r="E40" i="2" s="1"/>
  <c r="F19" i="2"/>
  <c r="H19" i="2" s="1"/>
  <c r="C11" i="3"/>
  <c r="G9" i="3"/>
  <c r="H9" i="3" s="1"/>
  <c r="I11" i="3" s="1"/>
  <c r="E42" i="2" s="1"/>
  <c r="E43" i="2" s="1"/>
  <c r="G8" i="3"/>
  <c r="H8" i="3" s="1"/>
  <c r="D43" i="2"/>
  <c r="C40" i="2"/>
  <c r="F39" i="2"/>
  <c r="F38" i="2"/>
  <c r="F36" i="2"/>
  <c r="F35" i="2"/>
  <c r="F34" i="2"/>
  <c r="F33" i="2"/>
  <c r="F32" i="2"/>
  <c r="F31" i="2"/>
  <c r="F28" i="2"/>
  <c r="F27" i="2"/>
  <c r="F26" i="2"/>
  <c r="E25" i="2"/>
  <c r="E29" i="2" s="1"/>
  <c r="C23" i="2"/>
  <c r="F22" i="2"/>
  <c r="F21" i="2"/>
  <c r="D21" i="2"/>
  <c r="F20" i="2"/>
  <c r="D19" i="2"/>
  <c r="E17" i="2"/>
  <c r="C17" i="2"/>
  <c r="F16" i="2"/>
  <c r="F15" i="2"/>
  <c r="D17" i="2"/>
  <c r="F14" i="2"/>
  <c r="F10" i="2"/>
  <c r="D11" i="2"/>
  <c r="G7" i="3"/>
  <c r="H7" i="3" s="1"/>
  <c r="E23" i="2"/>
  <c r="G11" i="3" l="1"/>
  <c r="D23" i="2"/>
  <c r="F17" i="2"/>
  <c r="F23" i="2"/>
  <c r="E44" i="2"/>
  <c r="D40" i="2"/>
  <c r="F25" i="2"/>
  <c r="F29" i="2" s="1"/>
  <c r="D29" i="2"/>
  <c r="H11" i="3"/>
  <c r="F37" i="2"/>
  <c r="F40" i="2" s="1"/>
  <c r="F11" i="3"/>
  <c r="C29" i="2"/>
  <c r="C44" i="2" s="1"/>
  <c r="C45" i="2" s="1"/>
  <c r="F50" i="2" l="1"/>
  <c r="F55" i="2" s="1"/>
  <c r="G55" i="2" s="1"/>
  <c r="E50" i="2"/>
  <c r="F54" i="2"/>
  <c r="G54" i="2" s="1"/>
  <c r="F53" i="2"/>
  <c r="G53" i="2" s="1"/>
  <c r="D44" i="2"/>
  <c r="D45" i="2" s="1"/>
  <c r="E45" i="2"/>
  <c r="F44" i="2"/>
  <c r="F42" i="2"/>
  <c r="F43" i="2"/>
  <c r="F45" i="2" l="1"/>
  <c r="E8" i="2"/>
  <c r="F8" i="2" l="1"/>
  <c r="F11" i="2" s="1"/>
  <c r="E11" i="2"/>
  <c r="E54" i="2"/>
  <c r="E53" i="2"/>
  <c r="E55" i="2"/>
</calcChain>
</file>

<file path=xl/sharedStrings.xml><?xml version="1.0" encoding="utf-8"?>
<sst xmlns="http://schemas.openxmlformats.org/spreadsheetml/2006/main" count="138" uniqueCount="84">
  <si>
    <t>SANDY COVE 2  ASSOCIATION, INC.</t>
  </si>
  <si>
    <t xml:space="preserve"> </t>
  </si>
  <si>
    <t>Line</t>
  </si>
  <si>
    <t>Adopted</t>
  </si>
  <si>
    <t>Projected</t>
  </si>
  <si>
    <t>Increase /</t>
  </si>
  <si>
    <t>Item</t>
  </si>
  <si>
    <t xml:space="preserve">Budget </t>
  </si>
  <si>
    <t>Actual</t>
  </si>
  <si>
    <t>Decrease</t>
  </si>
  <si>
    <t>INCOME</t>
  </si>
  <si>
    <t>MAINTENANCE ASSESSMENTS</t>
  </si>
  <si>
    <t>LATE FEES</t>
  </si>
  <si>
    <t>TOTAL INCOME</t>
  </si>
  <si>
    <t>EXPENSES</t>
  </si>
  <si>
    <t>BUILDING MAINTENANCE</t>
  </si>
  <si>
    <t>JANITORAL SERVICES</t>
  </si>
  <si>
    <t>REPAIR &amp; MAINTENANCE GEN</t>
  </si>
  <si>
    <t>SUBTOTAL</t>
  </si>
  <si>
    <t>GROUNDS MAINTENANCE</t>
  </si>
  <si>
    <t>GROUND CONTRACT</t>
  </si>
  <si>
    <t>LAWNS GROUND SUPPLIES</t>
  </si>
  <si>
    <t>NEW LANDSCAPING</t>
  </si>
  <si>
    <t>TREE TRIMMING</t>
  </si>
  <si>
    <t>UTILITIES</t>
  </si>
  <si>
    <t>CABLE TV</t>
  </si>
  <si>
    <t>ELECTRIC</t>
  </si>
  <si>
    <t>TRASH REMOVAL</t>
  </si>
  <si>
    <t>WATER &amp; SEWER</t>
  </si>
  <si>
    <t xml:space="preserve"> ADMINISTRATIVE</t>
  </si>
  <si>
    <t>ACCOUNTING SVC</t>
  </si>
  <si>
    <t>DIVISION FEES</t>
  </si>
  <si>
    <t>FEES DUES LICENSES</t>
  </si>
  <si>
    <t>INSURANCE BLDG/OTHER</t>
  </si>
  <si>
    <t>FLOOD INSURANCE</t>
  </si>
  <si>
    <t>LEGAL FEES</t>
  </si>
  <si>
    <t>MANAGEMENT FEES</t>
  </si>
  <si>
    <t>OFFICE SUPPLIES/POSTAGE</t>
  </si>
  <si>
    <t>PASS KEY ASSOCIATION</t>
  </si>
  <si>
    <t>RESERVE FOR REPLACEMENT</t>
  </si>
  <si>
    <t>TRANSFER TO RESERVES</t>
  </si>
  <si>
    <r>
      <rPr>
        <b/>
        <i/>
        <sz val="10"/>
        <color indexed="8"/>
        <rFont val="Arial"/>
        <family val="2"/>
      </rPr>
      <t xml:space="preserve"> SUBTOTAL</t>
    </r>
  </si>
  <si>
    <t>TOTAL OPERATING COSTS</t>
  </si>
  <si>
    <t>TOTAL EXPENSES</t>
  </si>
  <si>
    <t xml:space="preserve">Assessments - Fully Funded Reserves </t>
  </si>
  <si>
    <t>UNIT - Assessment - Monthly</t>
  </si>
  <si>
    <t>Ratio</t>
  </si>
  <si>
    <t>Units</t>
  </si>
  <si>
    <t>101-104</t>
  </si>
  <si>
    <t>105-114 &amp; 201-204</t>
  </si>
  <si>
    <t>205-208 &amp; 211-214</t>
  </si>
  <si>
    <t>SANDY COVE 2 CONDOMINIUM ASSOCIATION INC.</t>
  </si>
  <si>
    <t>EST NEW</t>
  </si>
  <si>
    <t>EST REPLACE</t>
  </si>
  <si>
    <t>EST REMAIN</t>
  </si>
  <si>
    <t>PROJ. BAL</t>
  </si>
  <si>
    <t>ADDED REQ</t>
  </si>
  <si>
    <t xml:space="preserve">ANNUAL </t>
  </si>
  <si>
    <t>LIFE</t>
  </si>
  <si>
    <t>COST</t>
  </si>
  <si>
    <t>RESERVES</t>
  </si>
  <si>
    <t>ROOFING</t>
  </si>
  <si>
    <t>PAINTING</t>
  </si>
  <si>
    <t>BUILDING REPAIR</t>
  </si>
  <si>
    <t>INTEREST</t>
  </si>
  <si>
    <t>TOTALS</t>
  </si>
  <si>
    <t>Note 1:  These reserves are computed using the straight line method</t>
  </si>
  <si>
    <t>Flood insurance refund</t>
  </si>
  <si>
    <t>Partial</t>
  </si>
  <si>
    <t>Full Reserve</t>
  </si>
  <si>
    <t>OTHER INCOME</t>
  </si>
  <si>
    <t>Adotped Budget for 2023</t>
  </si>
  <si>
    <t>Janaury 1, 2023 through December 31, 2023</t>
  </si>
  <si>
    <t>2023 PARTIAL RESERVE</t>
  </si>
  <si>
    <t>2023 STATUTORY RESERVES FOR EXPENDITURES AND DEFERRED MAINTENANCE</t>
  </si>
  <si>
    <t>JANUARY 1 2023 THROUGH DECEMBER 31 2023</t>
  </si>
  <si>
    <t>RESERVE 2023</t>
  </si>
  <si>
    <t>Reserve 2023</t>
  </si>
  <si>
    <t xml:space="preserve">  </t>
  </si>
  <si>
    <t xml:space="preserve"> Move to reserve</t>
  </si>
  <si>
    <t xml:space="preserve">PEST/TERMITE </t>
  </si>
  <si>
    <t>Termite renew $2000</t>
  </si>
  <si>
    <t xml:space="preserve">WAVING OF RESERVES, IN WHOLE OR PART, OR ALLOWING ALTERNATIVE USES OF EXISTING RESERVES </t>
  </si>
  <si>
    <t>MAY RESULT IN UNIT OWNER LIABILITY FOR PAYMENT OF UNANTICIPATED SPECIAL ASSESSMENTS REGARDING THOSE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</si>
</sst>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 &quot;&quot;$&quot;* #,##0.00&quot; &quot;;&quot; &quot;&quot;$&quot;* \(#,##0.00\);&quot; &quot;&quot;$&quot;* &quot;-&quot;??&quot; &quot;"/>
    <numFmt numFmtId="167" formatCode="&quot;$&quot;#,##0&quot; &quot;;\(&quot;$&quot;#,##0\)"/>
    <numFmt numFmtId="168" formatCode="0.000"/>
    <numFmt numFmtId="169" formatCode="&quot; &quot;* #,##0&quot; &quot;;&quot; &quot;* \(#,##0\);&quot; &quot;* &quot;-&quot;??&quot; &quot;"/>
    <numFmt numFmtId="170" formatCode="_(&quot;$&quot;* #,##0_);_(&quot;$&quot;* \(#,##0\);_(&quot;$&quot;* &quot;-&quot;??_);_(@_)"/>
  </numFmts>
  <fonts count="10" x14ac:knownFonts="1">
    <font>
      <sz val="10"/>
      <color indexed="8"/>
      <name val="Arial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14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8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/>
    <xf numFmtId="1" fontId="0" fillId="2" borderId="3" xfId="0" applyNumberFormat="1" applyFill="1" applyBorder="1"/>
    <xf numFmtId="0" fontId="0" fillId="2" borderId="4" xfId="0" applyFill="1" applyBorder="1"/>
    <xf numFmtId="1" fontId="0" fillId="2" borderId="3" xfId="0" applyNumberForma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0" fillId="3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164" fontId="0" fillId="2" borderId="3" xfId="0" applyNumberFormat="1" applyFill="1" applyBorder="1"/>
    <xf numFmtId="49" fontId="4" fillId="2" borderId="3" xfId="0" applyNumberFormat="1" applyFont="1" applyFill="1" applyBorder="1" applyAlignment="1">
      <alignment horizontal="center"/>
    </xf>
    <xf numFmtId="164" fontId="0" fillId="4" borderId="3" xfId="0" applyNumberFormat="1" applyFill="1" applyBorder="1"/>
    <xf numFmtId="164" fontId="0" fillId="3" borderId="3" xfId="0" applyNumberFormat="1" applyFill="1" applyBorder="1"/>
    <xf numFmtId="49" fontId="0" fillId="2" borderId="4" xfId="0" applyNumberFormat="1" applyFill="1" applyBorder="1"/>
    <xf numFmtId="49" fontId="3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49" fontId="3" fillId="2" borderId="6" xfId="0" applyNumberFormat="1" applyFont="1" applyFill="1" applyBorder="1" applyAlignment="1">
      <alignment horizontal="left"/>
    </xf>
    <xf numFmtId="164" fontId="0" fillId="2" borderId="6" xfId="0" applyNumberFormat="1" applyFill="1" applyBorder="1"/>
    <xf numFmtId="49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49" fontId="0" fillId="2" borderId="8" xfId="0" applyNumberFormat="1" applyFill="1" applyBorder="1"/>
    <xf numFmtId="1" fontId="3" fillId="2" borderId="9" xfId="0" applyNumberFormat="1" applyFont="1" applyFill="1" applyBorder="1" applyAlignment="1">
      <alignment horizontal="left"/>
    </xf>
    <xf numFmtId="4" fontId="0" fillId="2" borderId="9" xfId="0" applyNumberForma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165" fontId="0" fillId="2" borderId="1" xfId="0" applyNumberFormat="1" applyFill="1" applyBorder="1"/>
    <xf numFmtId="0" fontId="0" fillId="2" borderId="10" xfId="0" applyFill="1" applyBorder="1"/>
    <xf numFmtId="49" fontId="0" fillId="2" borderId="10" xfId="0" applyNumberFormat="1" applyFill="1" applyBorder="1"/>
    <xf numFmtId="49" fontId="3" fillId="2" borderId="11" xfId="0" applyNumberFormat="1" applyFont="1" applyFill="1" applyBorder="1"/>
    <xf numFmtId="166" fontId="5" fillId="2" borderId="12" xfId="0" applyNumberFormat="1" applyFont="1" applyFill="1" applyBorder="1" applyAlignment="1">
      <alignment horizontal="center"/>
    </xf>
    <xf numFmtId="49" fontId="0" fillId="2" borderId="13" xfId="0" applyNumberFormat="1" applyFill="1" applyBorder="1"/>
    <xf numFmtId="167" fontId="5" fillId="2" borderId="6" xfId="0" applyNumberFormat="1" applyFont="1" applyFill="1" applyBorder="1" applyAlignment="1">
      <alignment horizontal="center"/>
    </xf>
    <xf numFmtId="49" fontId="0" fillId="2" borderId="6" xfId="0" applyNumberFormat="1" applyFill="1" applyBorder="1"/>
    <xf numFmtId="49" fontId="0" fillId="2" borderId="6" xfId="0" applyNumberForma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" fontId="0" fillId="2" borderId="6" xfId="0" applyNumberFormat="1" applyFill="1" applyBorder="1"/>
    <xf numFmtId="49" fontId="5" fillId="2" borderId="6" xfId="0" applyNumberFormat="1" applyFont="1" applyFill="1" applyBorder="1" applyAlignment="1">
      <alignment horizontal="center"/>
    </xf>
    <xf numFmtId="10" fontId="5" fillId="2" borderId="6" xfId="0" applyNumberFormat="1" applyFont="1" applyFill="1" applyBorder="1" applyAlignment="1">
      <alignment horizontal="center"/>
    </xf>
    <xf numFmtId="167" fontId="3" fillId="2" borderId="6" xfId="0" applyNumberFormat="1" applyFont="1" applyFill="1" applyBorder="1" applyAlignment="1">
      <alignment horizontal="center"/>
    </xf>
    <xf numFmtId="168" fontId="0" fillId="2" borderId="6" xfId="0" applyNumberFormat="1" applyFill="1" applyBorder="1"/>
    <xf numFmtId="0" fontId="0" fillId="2" borderId="6" xfId="0" applyFill="1" applyBorder="1"/>
    <xf numFmtId="0" fontId="0" fillId="2" borderId="9" xfId="0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0" fillId="2" borderId="14" xfId="0" applyFill="1" applyBorder="1"/>
    <xf numFmtId="49" fontId="3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0" fillId="2" borderId="16" xfId="0" applyFill="1" applyBorder="1"/>
    <xf numFmtId="49" fontId="3" fillId="2" borderId="5" xfId="0" applyNumberFormat="1" applyFont="1" applyFill="1" applyBorder="1" applyAlignment="1">
      <alignment horizontal="right"/>
    </xf>
    <xf numFmtId="14" fontId="3" fillId="2" borderId="5" xfId="0" applyNumberFormat="1" applyFont="1" applyFill="1" applyBorder="1" applyAlignment="1">
      <alignment horizontal="right"/>
    </xf>
    <xf numFmtId="49" fontId="0" fillId="2" borderId="14" xfId="0" applyNumberFormat="1" applyFill="1" applyBorder="1"/>
    <xf numFmtId="0" fontId="0" fillId="2" borderId="15" xfId="0" applyNumberFormat="1" applyFill="1" applyBorder="1"/>
    <xf numFmtId="169" fontId="0" fillId="2" borderId="15" xfId="0" applyNumberFormat="1" applyFill="1" applyBorder="1"/>
    <xf numFmtId="0" fontId="0" fillId="2" borderId="15" xfId="0" applyFill="1" applyBorder="1"/>
    <xf numFmtId="49" fontId="0" fillId="2" borderId="17" xfId="0" applyNumberFormat="1" applyFill="1" applyBorder="1"/>
    <xf numFmtId="0" fontId="0" fillId="2" borderId="3" xfId="0" applyNumberFormat="1" applyFill="1" applyBorder="1"/>
    <xf numFmtId="169" fontId="0" fillId="2" borderId="3" xfId="0" applyNumberFormat="1" applyFill="1" applyBorder="1"/>
    <xf numFmtId="0" fontId="0" fillId="2" borderId="3" xfId="0" applyFill="1" applyBorder="1"/>
    <xf numFmtId="49" fontId="3" fillId="2" borderId="16" xfId="0" applyNumberFormat="1" applyFont="1" applyFill="1" applyBorder="1"/>
    <xf numFmtId="0" fontId="0" fillId="2" borderId="5" xfId="0" applyFill="1" applyBorder="1"/>
    <xf numFmtId="169" fontId="3" fillId="2" borderId="5" xfId="0" applyNumberFormat="1" applyFont="1" applyFill="1" applyBorder="1"/>
    <xf numFmtId="2" fontId="0" fillId="2" borderId="9" xfId="0" applyNumberFormat="1" applyFill="1" applyBorder="1"/>
    <xf numFmtId="2" fontId="0" fillId="2" borderId="1" xfId="0" applyNumberFormat="1" applyFill="1" applyBorder="1"/>
    <xf numFmtId="49" fontId="5" fillId="2" borderId="1" xfId="0" applyNumberFormat="1" applyFont="1" applyFill="1" applyBorder="1"/>
    <xf numFmtId="49" fontId="3" fillId="2" borderId="18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right"/>
    </xf>
    <xf numFmtId="169" fontId="0" fillId="2" borderId="18" xfId="0" applyNumberFormat="1" applyFill="1" applyBorder="1"/>
    <xf numFmtId="169" fontId="0" fillId="2" borderId="20" xfId="0" applyNumberFormat="1" applyFill="1" applyBorder="1"/>
    <xf numFmtId="169" fontId="3" fillId="2" borderId="19" xfId="0" applyNumberFormat="1" applyFont="1" applyFill="1" applyBorder="1"/>
    <xf numFmtId="0" fontId="0" fillId="2" borderId="21" xfId="0" applyFill="1" applyBorder="1"/>
    <xf numFmtId="49" fontId="0" fillId="2" borderId="21" xfId="0" applyNumberForma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169" fontId="3" fillId="2" borderId="28" xfId="0" applyNumberFormat="1" applyFont="1" applyFill="1" applyBorder="1"/>
    <xf numFmtId="164" fontId="7" fillId="2" borderId="8" xfId="0" applyNumberFormat="1" applyFont="1" applyFill="1" applyBorder="1"/>
    <xf numFmtId="164" fontId="3" fillId="2" borderId="8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167" fontId="0" fillId="2" borderId="8" xfId="0" applyNumberFormat="1" applyFill="1" applyBorder="1" applyAlignment="1">
      <alignment horizontal="left" vertical="top"/>
    </xf>
    <xf numFmtId="170" fontId="0" fillId="2" borderId="6" xfId="1" applyNumberFormat="1" applyFont="1" applyFill="1" applyBorder="1" applyAlignment="1"/>
    <xf numFmtId="164" fontId="0" fillId="2" borderId="4" xfId="0" applyNumberFormat="1" applyFill="1" applyBorder="1"/>
    <xf numFmtId="49" fontId="0" fillId="0" borderId="0" xfId="0" applyNumberFormat="1"/>
    <xf numFmtId="0" fontId="7" fillId="2" borderId="1" xfId="0" applyFont="1" applyFill="1" applyBorder="1"/>
    <xf numFmtId="2" fontId="0" fillId="2" borderId="27" xfId="0" applyNumberFormat="1" applyFill="1" applyBorder="1"/>
    <xf numFmtId="2" fontId="0" fillId="2" borderId="25" xfId="0" applyNumberFormat="1" applyFill="1" applyBorder="1"/>
    <xf numFmtId="49" fontId="7" fillId="2" borderId="4" xfId="0" applyNumberFormat="1" applyFont="1" applyFill="1" applyBorder="1"/>
    <xf numFmtId="49" fontId="7" fillId="2" borderId="3" xfId="0" applyNumberFormat="1" applyFont="1" applyFill="1" applyBorder="1" applyAlignment="1">
      <alignment horizontal="left"/>
    </xf>
    <xf numFmtId="164" fontId="9" fillId="2" borderId="3" xfId="0" applyNumberFormat="1" applyFont="1" applyFill="1" applyBorder="1"/>
    <xf numFmtId="14" fontId="0" fillId="2" borderId="3" xfId="0" applyNumberFormat="1" applyFill="1" applyBorder="1" applyAlignment="1">
      <alignment horizontal="center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C0C0C0"/>
      <rgbColor rgb="00FCF30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workbookViewId="0">
      <selection activeCell="A2" sqref="A2"/>
    </sheetView>
  </sheetViews>
  <sheetFormatPr defaultColWidth="8.86328125" defaultRowHeight="12.75" customHeight="1" x14ac:dyDescent="0.35"/>
  <cols>
    <col min="1" max="1" width="41.796875" style="1" bestFit="1" customWidth="1"/>
    <col min="2" max="3" width="18" style="1" customWidth="1"/>
    <col min="4" max="4" width="12.86328125" style="1" customWidth="1"/>
    <col min="5" max="5" width="14.33203125" style="1" customWidth="1"/>
    <col min="6" max="6" width="22.86328125" style="1" bestFit="1" customWidth="1"/>
    <col min="7" max="7" width="55.6640625" style="1" customWidth="1"/>
    <col min="8" max="16384" width="8.86328125" style="1"/>
  </cols>
  <sheetData>
    <row r="1" spans="1:7" ht="18.600000000000001" customHeight="1" x14ac:dyDescent="0.5">
      <c r="A1" s="2" t="s">
        <v>0</v>
      </c>
      <c r="B1" s="3"/>
      <c r="C1" s="3"/>
      <c r="D1" s="4"/>
      <c r="E1" s="4"/>
      <c r="F1" s="4"/>
      <c r="G1" s="4"/>
    </row>
    <row r="2" spans="1:7" ht="13.7" customHeight="1" x14ac:dyDescent="0.35">
      <c r="A2" s="5" t="s">
        <v>71</v>
      </c>
      <c r="B2" s="4"/>
      <c r="C2" s="4"/>
      <c r="D2" s="4"/>
      <c r="E2" s="4"/>
      <c r="F2" s="4"/>
      <c r="G2" s="4"/>
    </row>
    <row r="3" spans="1:7" ht="13.7" customHeight="1" x14ac:dyDescent="0.35">
      <c r="A3" s="6" t="s">
        <v>72</v>
      </c>
      <c r="B3" s="7"/>
      <c r="C3" s="8" t="s">
        <v>1</v>
      </c>
      <c r="D3" s="9"/>
      <c r="E3" s="9"/>
      <c r="F3" s="9"/>
      <c r="G3" s="4"/>
    </row>
    <row r="4" spans="1:7" ht="13.7" customHeight="1" x14ac:dyDescent="0.35">
      <c r="A4" s="10" t="s">
        <v>2</v>
      </c>
      <c r="B4" s="11" t="s">
        <v>3</v>
      </c>
      <c r="C4" s="12"/>
      <c r="D4" s="11" t="s">
        <v>4</v>
      </c>
      <c r="E4" s="11" t="s">
        <v>3</v>
      </c>
      <c r="F4" s="11" t="s">
        <v>5</v>
      </c>
      <c r="G4" s="13"/>
    </row>
    <row r="5" spans="1:7" ht="13.7" customHeight="1" x14ac:dyDescent="0.35">
      <c r="A5" s="10" t="s">
        <v>6</v>
      </c>
      <c r="B5" s="11" t="s">
        <v>7</v>
      </c>
      <c r="C5" s="11" t="s">
        <v>8</v>
      </c>
      <c r="D5" s="11" t="s">
        <v>8</v>
      </c>
      <c r="E5" s="11" t="s">
        <v>7</v>
      </c>
      <c r="F5" s="11" t="s">
        <v>9</v>
      </c>
      <c r="G5" s="13"/>
    </row>
    <row r="6" spans="1:7" ht="13.7" customHeight="1" x14ac:dyDescent="0.35">
      <c r="A6" s="14"/>
      <c r="B6" s="14">
        <v>2022</v>
      </c>
      <c r="C6" s="103">
        <v>44834</v>
      </c>
      <c r="D6" s="103">
        <v>44926</v>
      </c>
      <c r="E6" s="14">
        <v>2023</v>
      </c>
      <c r="F6" s="12"/>
      <c r="G6" s="13"/>
    </row>
    <row r="7" spans="1:7" ht="13.7" customHeight="1" x14ac:dyDescent="0.4">
      <c r="A7" s="15" t="s">
        <v>10</v>
      </c>
      <c r="B7" s="16"/>
      <c r="C7" s="16"/>
      <c r="D7" s="17"/>
      <c r="E7" s="17"/>
      <c r="F7" s="17"/>
      <c r="G7" s="13"/>
    </row>
    <row r="8" spans="1:7" ht="13.7" customHeight="1" x14ac:dyDescent="0.35">
      <c r="A8" s="18" t="s">
        <v>11</v>
      </c>
      <c r="B8" s="19">
        <v>175942.57</v>
      </c>
      <c r="C8" s="19">
        <v>131960</v>
      </c>
      <c r="D8" s="19">
        <f>C8/9*12</f>
        <v>175946.66666666669</v>
      </c>
      <c r="E8" s="19">
        <f>E45</f>
        <v>189033.93</v>
      </c>
      <c r="F8" s="19">
        <f>E8-B8</f>
        <v>13091.359999999986</v>
      </c>
      <c r="G8" s="13"/>
    </row>
    <row r="9" spans="1:7" ht="13.7" customHeight="1" x14ac:dyDescent="0.35">
      <c r="A9" s="18" t="s">
        <v>12</v>
      </c>
      <c r="B9" s="11" t="s">
        <v>1</v>
      </c>
      <c r="C9" s="19">
        <v>724</v>
      </c>
      <c r="D9" s="19">
        <v>120</v>
      </c>
      <c r="E9" s="11" t="s">
        <v>1</v>
      </c>
      <c r="F9" s="19"/>
      <c r="G9" s="13"/>
    </row>
    <row r="10" spans="1:7" ht="13.7" customHeight="1" x14ac:dyDescent="0.35">
      <c r="A10" s="18" t="s">
        <v>70</v>
      </c>
      <c r="B10" s="19">
        <v>0</v>
      </c>
      <c r="C10" s="19">
        <v>6774</v>
      </c>
      <c r="D10" s="19">
        <f>C10/9*12</f>
        <v>9032</v>
      </c>
      <c r="E10" s="19">
        <v>0</v>
      </c>
      <c r="F10" s="19">
        <f>E10-B10</f>
        <v>0</v>
      </c>
      <c r="G10" s="13" t="s">
        <v>67</v>
      </c>
    </row>
    <row r="11" spans="1:7" ht="13.7" customHeight="1" x14ac:dyDescent="0.35">
      <c r="A11" s="20" t="s">
        <v>13</v>
      </c>
      <c r="B11" s="21">
        <v>175942.57</v>
      </c>
      <c r="C11" s="21"/>
      <c r="D11" s="21">
        <f>SUM(D8:D10)</f>
        <v>185098.66666666669</v>
      </c>
      <c r="E11" s="21">
        <f>SUM(E8:E10)</f>
        <v>189033.93</v>
      </c>
      <c r="F11" s="21">
        <f>SUM(F8:F10)</f>
        <v>13091.359999999986</v>
      </c>
      <c r="G11" s="13"/>
    </row>
    <row r="12" spans="1:7" ht="13.7" customHeight="1" x14ac:dyDescent="0.4">
      <c r="A12" s="15" t="s">
        <v>14</v>
      </c>
      <c r="B12" s="22"/>
      <c r="C12" s="22"/>
      <c r="D12" s="22"/>
      <c r="E12" s="22"/>
      <c r="F12" s="22"/>
      <c r="G12" s="13"/>
    </row>
    <row r="13" spans="1:7" ht="13.7" customHeight="1" x14ac:dyDescent="0.35">
      <c r="A13" s="20" t="s">
        <v>15</v>
      </c>
      <c r="B13" s="19"/>
      <c r="C13" s="19"/>
      <c r="D13" s="19"/>
      <c r="E13" s="19"/>
      <c r="F13" s="19"/>
      <c r="G13" s="13"/>
    </row>
    <row r="14" spans="1:7" ht="13.7" customHeight="1" x14ac:dyDescent="0.35">
      <c r="A14" s="18" t="s">
        <v>16</v>
      </c>
      <c r="B14" s="19">
        <v>1800</v>
      </c>
      <c r="C14" s="19">
        <v>1273</v>
      </c>
      <c r="D14" s="19">
        <f>C14/9*12</f>
        <v>1697.3333333333335</v>
      </c>
      <c r="E14" s="19">
        <v>1800</v>
      </c>
      <c r="F14" s="19">
        <f>E14-B14</f>
        <v>0</v>
      </c>
      <c r="G14" s="23" t="s">
        <v>1</v>
      </c>
    </row>
    <row r="15" spans="1:7" ht="13.7" customHeight="1" x14ac:dyDescent="0.35">
      <c r="A15" s="101" t="s">
        <v>80</v>
      </c>
      <c r="B15" s="19">
        <v>2000</v>
      </c>
      <c r="C15" s="19">
        <v>3050</v>
      </c>
      <c r="D15" s="19">
        <f>C15/9*12</f>
        <v>4066.666666666667</v>
      </c>
      <c r="E15" s="102">
        <v>4000</v>
      </c>
      <c r="F15" s="19">
        <f>E15-B15</f>
        <v>2000</v>
      </c>
      <c r="G15" s="100" t="s">
        <v>81</v>
      </c>
    </row>
    <row r="16" spans="1:7" ht="13.7" customHeight="1" x14ac:dyDescent="0.35">
      <c r="A16" s="18" t="s">
        <v>17</v>
      </c>
      <c r="B16" s="19">
        <v>0</v>
      </c>
      <c r="C16" s="19">
        <v>0</v>
      </c>
      <c r="D16" s="19">
        <v>0</v>
      </c>
      <c r="E16" s="19">
        <v>0</v>
      </c>
      <c r="F16" s="19">
        <f>E16-B16</f>
        <v>0</v>
      </c>
      <c r="G16" s="100" t="s">
        <v>79</v>
      </c>
    </row>
    <row r="17" spans="1:8" ht="13.7" customHeight="1" x14ac:dyDescent="0.4">
      <c r="A17" s="24" t="s">
        <v>18</v>
      </c>
      <c r="B17" s="21">
        <v>3800</v>
      </c>
      <c r="C17" s="21">
        <f>SUM(C14:C16)</f>
        <v>4323</v>
      </c>
      <c r="D17" s="21">
        <f>SUM(D14:D16)</f>
        <v>5764</v>
      </c>
      <c r="E17" s="21">
        <f>SUM(E14:E16)</f>
        <v>5800</v>
      </c>
      <c r="F17" s="21">
        <f>SUM(F14:F16)</f>
        <v>2000</v>
      </c>
      <c r="G17" s="13"/>
    </row>
    <row r="18" spans="1:8" ht="13.7" customHeight="1" x14ac:dyDescent="0.35">
      <c r="A18" s="25" t="s">
        <v>19</v>
      </c>
      <c r="B18" s="19"/>
      <c r="C18" s="19"/>
      <c r="D18" s="19"/>
      <c r="E18" s="19"/>
      <c r="F18" s="19"/>
      <c r="G18" s="13"/>
    </row>
    <row r="19" spans="1:8" ht="13.7" customHeight="1" x14ac:dyDescent="0.35">
      <c r="A19" s="18" t="s">
        <v>20</v>
      </c>
      <c r="B19" s="19">
        <v>6864</v>
      </c>
      <c r="C19" s="19">
        <v>4586</v>
      </c>
      <c r="D19" s="19">
        <f>C19/8*12</f>
        <v>6879</v>
      </c>
      <c r="E19" s="19">
        <f>6864*1.06</f>
        <v>7275.84</v>
      </c>
      <c r="F19" s="19">
        <f>E19-B19</f>
        <v>411.84000000000015</v>
      </c>
      <c r="G19" s="23" t="s">
        <v>1</v>
      </c>
      <c r="H19" s="96" t="e">
        <f>F19-G19</f>
        <v>#VALUE!</v>
      </c>
    </row>
    <row r="20" spans="1:8" ht="13.7" customHeight="1" x14ac:dyDescent="0.35">
      <c r="A20" s="18" t="s">
        <v>21</v>
      </c>
      <c r="B20" s="19">
        <v>1000</v>
      </c>
      <c r="C20" s="19">
        <v>804</v>
      </c>
      <c r="D20" s="19">
        <v>5214</v>
      </c>
      <c r="E20" s="19">
        <v>1000</v>
      </c>
      <c r="F20" s="19">
        <f>E20-B20</f>
        <v>0</v>
      </c>
      <c r="G20" s="100" t="s">
        <v>1</v>
      </c>
    </row>
    <row r="21" spans="1:8" ht="13.7" customHeight="1" x14ac:dyDescent="0.35">
      <c r="A21" s="18" t="s">
        <v>22</v>
      </c>
      <c r="B21" s="19">
        <v>1990</v>
      </c>
      <c r="C21" s="19">
        <v>0</v>
      </c>
      <c r="D21" s="19">
        <f>C21/8*12</f>
        <v>0</v>
      </c>
      <c r="E21" s="19">
        <f>2000+7250-7260</f>
        <v>1990</v>
      </c>
      <c r="F21" s="19">
        <f>E21-B21</f>
        <v>0</v>
      </c>
      <c r="G21" s="13"/>
    </row>
    <row r="22" spans="1:8" ht="13.7" customHeight="1" x14ac:dyDescent="0.35">
      <c r="A22" s="18" t="s">
        <v>23</v>
      </c>
      <c r="B22" s="19">
        <v>3000</v>
      </c>
      <c r="C22" s="19">
        <v>1465</v>
      </c>
      <c r="D22" s="19">
        <f>C22/9*12</f>
        <v>1953.3333333333333</v>
      </c>
      <c r="E22" s="19">
        <v>3000</v>
      </c>
      <c r="F22" s="19">
        <f>E22-B22</f>
        <v>0</v>
      </c>
      <c r="G22" s="13"/>
    </row>
    <row r="23" spans="1:8" ht="13.7" customHeight="1" x14ac:dyDescent="0.35">
      <c r="A23" s="20" t="s">
        <v>18</v>
      </c>
      <c r="B23" s="21">
        <v>12854</v>
      </c>
      <c r="C23" s="21">
        <f>SUM(C19:C22)</f>
        <v>6855</v>
      </c>
      <c r="D23" s="21">
        <f>SUM(D19:D22)</f>
        <v>14046.333333333334</v>
      </c>
      <c r="E23" s="21">
        <f>SUM(E19:E22)</f>
        <v>13265.84</v>
      </c>
      <c r="F23" s="21">
        <f>SUM(F19:F22)</f>
        <v>411.84000000000015</v>
      </c>
      <c r="G23" s="13"/>
    </row>
    <row r="24" spans="1:8" ht="13.7" customHeight="1" x14ac:dyDescent="0.35">
      <c r="A24" s="20" t="s">
        <v>24</v>
      </c>
      <c r="B24" s="19"/>
      <c r="C24" s="19"/>
      <c r="D24" s="19"/>
      <c r="E24" s="19"/>
      <c r="F24" s="19"/>
      <c r="G24" s="13"/>
    </row>
    <row r="25" spans="1:8" ht="13.7" customHeight="1" x14ac:dyDescent="0.35">
      <c r="A25" s="18" t="s">
        <v>25</v>
      </c>
      <c r="B25" s="19">
        <v>15780.8</v>
      </c>
      <c r="C25" s="19">
        <v>11724</v>
      </c>
      <c r="D25" s="19">
        <f>C25/9*12</f>
        <v>15632</v>
      </c>
      <c r="E25" s="19">
        <f>D25*1.05</f>
        <v>16413.600000000002</v>
      </c>
      <c r="F25" s="19">
        <f>E25-B25</f>
        <v>632.80000000000291</v>
      </c>
      <c r="G25" s="100" t="s">
        <v>1</v>
      </c>
    </row>
    <row r="26" spans="1:8" ht="13.7" customHeight="1" x14ac:dyDescent="0.35">
      <c r="A26" s="18" t="s">
        <v>26</v>
      </c>
      <c r="B26" s="19">
        <v>300</v>
      </c>
      <c r="C26" s="19">
        <v>233</v>
      </c>
      <c r="D26" s="19">
        <f t="shared" ref="D26:D28" si="0">C26/9*12</f>
        <v>310.66666666666669</v>
      </c>
      <c r="E26" s="19">
        <v>300</v>
      </c>
      <c r="F26" s="19">
        <f>E26-B26</f>
        <v>0</v>
      </c>
      <c r="G26" s="95" t="s">
        <v>1</v>
      </c>
    </row>
    <row r="27" spans="1:8" ht="13.7" customHeight="1" x14ac:dyDescent="0.35">
      <c r="A27" s="18" t="s">
        <v>27</v>
      </c>
      <c r="B27" s="19">
        <v>4600</v>
      </c>
      <c r="C27" s="19">
        <v>3489</v>
      </c>
      <c r="D27" s="19">
        <f t="shared" si="0"/>
        <v>4652</v>
      </c>
      <c r="E27" s="19">
        <v>4700</v>
      </c>
      <c r="F27" s="19">
        <f>E27-B27</f>
        <v>100</v>
      </c>
      <c r="G27" s="13"/>
    </row>
    <row r="28" spans="1:8" ht="13.7" customHeight="1" x14ac:dyDescent="0.35">
      <c r="A28" s="18" t="s">
        <v>28</v>
      </c>
      <c r="B28" s="19">
        <v>11000</v>
      </c>
      <c r="C28" s="19">
        <v>8380</v>
      </c>
      <c r="D28" s="19">
        <f t="shared" si="0"/>
        <v>11173.333333333332</v>
      </c>
      <c r="E28" s="19">
        <v>12500</v>
      </c>
      <c r="F28" s="19">
        <f>E28-B28</f>
        <v>1500</v>
      </c>
      <c r="G28" s="13"/>
    </row>
    <row r="29" spans="1:8" ht="13.7" customHeight="1" x14ac:dyDescent="0.35">
      <c r="A29" s="20" t="s">
        <v>18</v>
      </c>
      <c r="B29" s="21">
        <v>31680.799999999999</v>
      </c>
      <c r="C29" s="21">
        <f>SUM(C25:C28)</f>
        <v>23826</v>
      </c>
      <c r="D29" s="21">
        <f>SUM(D25:D28)</f>
        <v>31767.999999999996</v>
      </c>
      <c r="E29" s="21">
        <f>SUM(E25:E28)</f>
        <v>33913.600000000006</v>
      </c>
      <c r="F29" s="21">
        <f>SUM(F25:F28)</f>
        <v>2232.8000000000029</v>
      </c>
      <c r="G29" s="13"/>
    </row>
    <row r="30" spans="1:8" ht="13.7" customHeight="1" x14ac:dyDescent="0.35">
      <c r="A30" s="20" t="s">
        <v>29</v>
      </c>
      <c r="B30" s="19"/>
      <c r="C30" s="19"/>
      <c r="D30" s="19"/>
      <c r="E30" s="19"/>
      <c r="F30" s="19"/>
      <c r="G30" s="13"/>
    </row>
    <row r="31" spans="1:8" ht="13.7" customHeight="1" x14ac:dyDescent="0.35">
      <c r="A31" s="18" t="s">
        <v>30</v>
      </c>
      <c r="B31" s="19">
        <v>250</v>
      </c>
      <c r="C31" s="19">
        <v>311</v>
      </c>
      <c r="D31" s="19">
        <v>311</v>
      </c>
      <c r="E31" s="19">
        <v>300</v>
      </c>
      <c r="F31" s="19">
        <f t="shared" ref="F31:F39" si="1">E31-B31</f>
        <v>50</v>
      </c>
      <c r="G31" s="13"/>
    </row>
    <row r="32" spans="1:8" ht="13.7" customHeight="1" x14ac:dyDescent="0.35">
      <c r="A32" s="18" t="s">
        <v>31</v>
      </c>
      <c r="B32" s="19">
        <v>61.25</v>
      </c>
      <c r="C32" s="19">
        <v>61.25</v>
      </c>
      <c r="D32" s="19">
        <v>61.25</v>
      </c>
      <c r="E32" s="19">
        <v>61.25</v>
      </c>
      <c r="F32" s="19">
        <f t="shared" si="1"/>
        <v>0</v>
      </c>
      <c r="G32" s="13"/>
    </row>
    <row r="33" spans="1:7" ht="13.7" customHeight="1" x14ac:dyDescent="0.35">
      <c r="A33" s="18" t="s">
        <v>32</v>
      </c>
      <c r="B33" s="19">
        <v>105</v>
      </c>
      <c r="C33" s="19">
        <v>0</v>
      </c>
      <c r="D33" s="19">
        <f t="shared" ref="D33" si="2">C33/9*12</f>
        <v>0</v>
      </c>
      <c r="E33" s="19">
        <v>105</v>
      </c>
      <c r="F33" s="19">
        <f t="shared" si="1"/>
        <v>0</v>
      </c>
      <c r="G33" s="13"/>
    </row>
    <row r="34" spans="1:7" ht="13.7" customHeight="1" x14ac:dyDescent="0.35">
      <c r="A34" s="18" t="s">
        <v>33</v>
      </c>
      <c r="B34" s="19">
        <v>32000</v>
      </c>
      <c r="C34" s="19">
        <v>24003</v>
      </c>
      <c r="D34" s="19">
        <v>29911</v>
      </c>
      <c r="E34" s="19">
        <v>34000</v>
      </c>
      <c r="F34" s="19">
        <f t="shared" si="1"/>
        <v>2000</v>
      </c>
      <c r="G34" s="23"/>
    </row>
    <row r="35" spans="1:7" ht="13.7" customHeight="1" x14ac:dyDescent="0.35">
      <c r="A35" s="18" t="s">
        <v>34</v>
      </c>
      <c r="B35" s="19">
        <v>49000</v>
      </c>
      <c r="C35" s="19">
        <v>36747</v>
      </c>
      <c r="D35" s="19">
        <f>15151+6427+28178</f>
        <v>49756</v>
      </c>
      <c r="E35" s="19">
        <v>52000</v>
      </c>
      <c r="F35" s="19">
        <f t="shared" si="1"/>
        <v>3000</v>
      </c>
      <c r="G35" s="23" t="s">
        <v>1</v>
      </c>
    </row>
    <row r="36" spans="1:7" ht="13.7" customHeight="1" x14ac:dyDescent="0.35">
      <c r="A36" s="18" t="s">
        <v>35</v>
      </c>
      <c r="B36" s="19">
        <v>1500</v>
      </c>
      <c r="C36" s="19">
        <v>4795</v>
      </c>
      <c r="D36" s="19">
        <v>5000</v>
      </c>
      <c r="E36" s="19">
        <v>1500</v>
      </c>
      <c r="F36" s="19">
        <f t="shared" si="1"/>
        <v>0</v>
      </c>
      <c r="G36" s="23"/>
    </row>
    <row r="37" spans="1:7" ht="13.7" customHeight="1" x14ac:dyDescent="0.35">
      <c r="A37" s="18" t="s">
        <v>36</v>
      </c>
      <c r="B37" s="19">
        <v>7708.52</v>
      </c>
      <c r="C37" s="19">
        <v>5781</v>
      </c>
      <c r="D37" s="19">
        <f t="shared" ref="D37:D39" si="3">C37/9*12</f>
        <v>7708</v>
      </c>
      <c r="E37" s="19">
        <f>D37*1.03</f>
        <v>7939.24</v>
      </c>
      <c r="F37" s="19">
        <f t="shared" si="1"/>
        <v>230.71999999999935</v>
      </c>
      <c r="G37" s="23" t="s">
        <v>1</v>
      </c>
    </row>
    <row r="38" spans="1:7" ht="13.7" customHeight="1" x14ac:dyDescent="0.35">
      <c r="A38" s="18" t="s">
        <v>37</v>
      </c>
      <c r="B38" s="19">
        <v>600</v>
      </c>
      <c r="C38" s="19">
        <v>266</v>
      </c>
      <c r="D38" s="19">
        <f t="shared" si="3"/>
        <v>354.66666666666669</v>
      </c>
      <c r="E38" s="19">
        <v>600</v>
      </c>
      <c r="F38" s="19">
        <f t="shared" si="1"/>
        <v>0</v>
      </c>
      <c r="G38" s="13"/>
    </row>
    <row r="39" spans="1:7" ht="13.7" customHeight="1" x14ac:dyDescent="0.35">
      <c r="A39" s="18" t="s">
        <v>38</v>
      </c>
      <c r="B39" s="19">
        <v>7292</v>
      </c>
      <c r="C39" s="19">
        <v>5186</v>
      </c>
      <c r="D39" s="19">
        <f t="shared" si="3"/>
        <v>6914.6666666666661</v>
      </c>
      <c r="E39" s="19">
        <v>9000</v>
      </c>
      <c r="F39" s="19">
        <f t="shared" si="1"/>
        <v>1708</v>
      </c>
      <c r="G39" s="100" t="s">
        <v>1</v>
      </c>
    </row>
    <row r="40" spans="1:7" ht="13.7" customHeight="1" x14ac:dyDescent="0.35">
      <c r="A40" s="20" t="s">
        <v>18</v>
      </c>
      <c r="B40" s="21">
        <v>98516.77</v>
      </c>
      <c r="C40" s="21">
        <f>SUM(C31:C39)</f>
        <v>77150.25</v>
      </c>
      <c r="D40" s="21">
        <f>SUM(D31:D39)</f>
        <v>100016.58333333334</v>
      </c>
      <c r="E40" s="21">
        <f>SUM(E31:E39)</f>
        <v>105505.49</v>
      </c>
      <c r="F40" s="21">
        <f>SUM(F31:F39)</f>
        <v>6988.7199999999993</v>
      </c>
      <c r="G40" s="13"/>
    </row>
    <row r="41" spans="1:7" ht="13.7" customHeight="1" x14ac:dyDescent="0.35">
      <c r="A41" s="20" t="s">
        <v>39</v>
      </c>
      <c r="B41" s="19"/>
      <c r="C41" s="19"/>
      <c r="D41" s="19"/>
      <c r="E41" s="19"/>
      <c r="F41" s="19"/>
      <c r="G41" s="13"/>
    </row>
    <row r="42" spans="1:7" ht="13.7" customHeight="1" x14ac:dyDescent="0.35">
      <c r="A42" s="18" t="s">
        <v>40</v>
      </c>
      <c r="B42" s="19">
        <v>29091</v>
      </c>
      <c r="C42" s="19">
        <v>21816</v>
      </c>
      <c r="D42" s="19">
        <f t="shared" ref="D42" si="4">C42/9*12</f>
        <v>29088</v>
      </c>
      <c r="E42" s="19">
        <f>Reserve!I11</f>
        <v>30549</v>
      </c>
      <c r="F42" s="19">
        <f>E42-B42</f>
        <v>1458</v>
      </c>
      <c r="G42" s="100" t="s">
        <v>1</v>
      </c>
    </row>
    <row r="43" spans="1:7" ht="14.1" customHeight="1" thickBot="1" x14ac:dyDescent="0.4">
      <c r="A43" s="26" t="s">
        <v>41</v>
      </c>
      <c r="B43" s="27">
        <v>29091</v>
      </c>
      <c r="C43" s="27"/>
      <c r="D43" s="27">
        <f>D42</f>
        <v>29088</v>
      </c>
      <c r="E43" s="27">
        <f>E42</f>
        <v>30549</v>
      </c>
      <c r="F43" s="27">
        <f>B43-E43</f>
        <v>-1458</v>
      </c>
      <c r="G43" s="13"/>
    </row>
    <row r="44" spans="1:7" ht="14.75" customHeight="1" thickBot="1" x14ac:dyDescent="0.45">
      <c r="A44" s="28" t="s">
        <v>42</v>
      </c>
      <c r="B44" s="29">
        <v>146851.57</v>
      </c>
      <c r="C44" s="29">
        <f>C17+C23+C29+C40</f>
        <v>112154.25</v>
      </c>
      <c r="D44" s="29">
        <f>D17+D23+D29+D40</f>
        <v>151594.91666666669</v>
      </c>
      <c r="E44" s="29">
        <f>E17+E23+E29+E40</f>
        <v>158484.93</v>
      </c>
      <c r="F44" s="29">
        <f>F17+F23+F29+F40</f>
        <v>11633.360000000002</v>
      </c>
      <c r="G44" s="30" t="s">
        <v>1</v>
      </c>
    </row>
    <row r="45" spans="1:7" ht="14.75" customHeight="1" thickBot="1" x14ac:dyDescent="0.45">
      <c r="A45" s="28" t="s">
        <v>43</v>
      </c>
      <c r="B45" s="29">
        <v>175942.57</v>
      </c>
      <c r="C45" s="29">
        <f>C44+C42</f>
        <v>133970.25</v>
      </c>
      <c r="D45" s="29">
        <f>D44+D42</f>
        <v>180682.91666666669</v>
      </c>
      <c r="E45" s="29">
        <f>E43+E44</f>
        <v>189033.93</v>
      </c>
      <c r="F45" s="29">
        <f>F44+F42</f>
        <v>13091.360000000002</v>
      </c>
      <c r="G45" s="32" t="s">
        <v>1</v>
      </c>
    </row>
    <row r="46" spans="1:7" ht="14.1" customHeight="1" x14ac:dyDescent="0.4">
      <c r="A46" s="33"/>
      <c r="B46" s="34"/>
      <c r="C46" s="34"/>
      <c r="D46" s="34"/>
      <c r="E46" s="34"/>
      <c r="F46" s="34"/>
      <c r="G46" s="5" t="s">
        <v>1</v>
      </c>
    </row>
    <row r="47" spans="1:7" ht="13.7" customHeight="1" x14ac:dyDescent="0.4">
      <c r="A47" s="4"/>
      <c r="B47" s="35"/>
      <c r="C47" s="35"/>
      <c r="D47" s="36"/>
      <c r="E47" s="36"/>
      <c r="F47" s="37"/>
      <c r="G47" s="4"/>
    </row>
    <row r="48" spans="1:7" ht="13.7" customHeight="1" x14ac:dyDescent="0.35">
      <c r="A48" s="4"/>
      <c r="B48" s="5" t="s">
        <v>1</v>
      </c>
      <c r="C48" s="4"/>
      <c r="D48" s="4"/>
      <c r="E48" s="5" t="s">
        <v>1</v>
      </c>
      <c r="F48" s="5" t="s">
        <v>1</v>
      </c>
      <c r="G48" s="38"/>
    </row>
    <row r="49" spans="1:8" ht="14.1" customHeight="1" thickBot="1" x14ac:dyDescent="0.4">
      <c r="A49" s="39"/>
      <c r="B49" s="39"/>
      <c r="C49" s="39"/>
      <c r="D49" s="39"/>
      <c r="E49" s="39"/>
      <c r="F49" s="40" t="s">
        <v>1</v>
      </c>
      <c r="G49" s="4"/>
    </row>
    <row r="50" spans="1:8" ht="15.6" customHeight="1" thickBot="1" x14ac:dyDescent="0.45">
      <c r="A50" s="41" t="s">
        <v>44</v>
      </c>
      <c r="B50" s="42" t="s">
        <v>1</v>
      </c>
      <c r="C50" s="42"/>
      <c r="D50" s="43" t="s">
        <v>1</v>
      </c>
      <c r="E50" s="44">
        <f>E44+Reserve!H11</f>
        <v>214657.82861892582</v>
      </c>
      <c r="F50" s="91">
        <f>E44+Reserve!I11</f>
        <v>189033.93</v>
      </c>
      <c r="G50" s="90" t="s">
        <v>1</v>
      </c>
    </row>
    <row r="51" spans="1:8" ht="15.6" customHeight="1" thickBot="1" x14ac:dyDescent="0.45">
      <c r="A51" s="46" t="s">
        <v>45</v>
      </c>
      <c r="B51" s="47">
        <v>2022</v>
      </c>
      <c r="C51" s="47" t="s">
        <v>46</v>
      </c>
      <c r="D51" s="48"/>
      <c r="E51" s="49" t="s">
        <v>69</v>
      </c>
      <c r="F51" s="92" t="s">
        <v>73</v>
      </c>
      <c r="G51" s="31"/>
    </row>
    <row r="52" spans="1:8" ht="15.6" customHeight="1" thickBot="1" x14ac:dyDescent="0.45">
      <c r="A52" s="46" t="s">
        <v>47</v>
      </c>
      <c r="B52" s="50" t="s">
        <v>1</v>
      </c>
      <c r="C52" s="49" t="s">
        <v>1</v>
      </c>
      <c r="D52" s="48"/>
      <c r="E52" s="51"/>
      <c r="F52" s="46" t="s">
        <v>1</v>
      </c>
      <c r="G52" s="31"/>
    </row>
    <row r="53" spans="1:8" ht="14.75" customHeight="1" thickBot="1" x14ac:dyDescent="0.45">
      <c r="A53" s="46" t="s">
        <v>48</v>
      </c>
      <c r="B53" s="94">
        <v>483.84206750000004</v>
      </c>
      <c r="C53" s="52">
        <v>3.3000000000000002E-2</v>
      </c>
      <c r="D53" s="45" t="s">
        <v>1</v>
      </c>
      <c r="E53" s="51">
        <f>E50*C53/12</f>
        <v>590.30902870204602</v>
      </c>
      <c r="F53" s="51">
        <f>F50*C53/12</f>
        <v>519.84330750000004</v>
      </c>
      <c r="G53" s="93">
        <f>F53-B53</f>
        <v>36.001239999999996</v>
      </c>
      <c r="H53" s="1" t="s">
        <v>1</v>
      </c>
    </row>
    <row r="54" spans="1:8" ht="14.75" customHeight="1" thickBot="1" x14ac:dyDescent="0.45">
      <c r="A54" s="46" t="s">
        <v>49</v>
      </c>
      <c r="B54" s="94">
        <v>557.15147166666668</v>
      </c>
      <c r="C54" s="52">
        <v>3.7999999999999999E-2</v>
      </c>
      <c r="D54" s="53"/>
      <c r="E54" s="51">
        <f>E50*C54/12</f>
        <v>679.74979062659838</v>
      </c>
      <c r="F54" s="51">
        <f>F50*C54/12</f>
        <v>598.60744499999998</v>
      </c>
      <c r="G54" s="93">
        <f t="shared" ref="G54:G55" si="5">F54-B54</f>
        <v>41.455973333333304</v>
      </c>
      <c r="H54" s="1" t="s">
        <v>1</v>
      </c>
    </row>
    <row r="55" spans="1:8" ht="14.75" customHeight="1" thickBot="1" x14ac:dyDescent="0.45">
      <c r="A55" s="46" t="s">
        <v>50</v>
      </c>
      <c r="B55" s="94">
        <v>615.79899499999999</v>
      </c>
      <c r="C55" s="52">
        <v>4.2000000000000003E-2</v>
      </c>
      <c r="D55" s="53"/>
      <c r="E55" s="51">
        <f>E50*C55/12</f>
        <v>751.30240016624032</v>
      </c>
      <c r="F55" s="51">
        <f>F50*C55/12</f>
        <v>661.61875500000008</v>
      </c>
      <c r="G55" s="93">
        <f t="shared" si="5"/>
        <v>45.819760000000088</v>
      </c>
      <c r="H55" s="1" t="s">
        <v>1</v>
      </c>
    </row>
    <row r="56" spans="1:8" ht="14.1" customHeight="1" x14ac:dyDescent="0.35">
      <c r="A56" s="54"/>
      <c r="B56" s="54" t="s">
        <v>1</v>
      </c>
      <c r="C56" s="54"/>
      <c r="D56" s="54"/>
      <c r="E56" s="54"/>
      <c r="F56" s="54"/>
      <c r="G56" s="4"/>
    </row>
    <row r="57" spans="1:8" ht="13.7" customHeight="1" x14ac:dyDescent="0.35">
      <c r="A57" s="4"/>
      <c r="B57" s="4"/>
      <c r="C57" s="4"/>
      <c r="D57" s="4"/>
      <c r="E57" s="4"/>
      <c r="F57" s="97" t="s">
        <v>1</v>
      </c>
      <c r="G57" s="4"/>
    </row>
  </sheetData>
  <pageMargins left="0.4" right="0.21" top="0.52" bottom="0.44" header="0.21" footer="0.51181100000000002"/>
  <pageSetup scale="91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showGridLines="0" tabSelected="1" workbookViewId="0">
      <selection activeCell="A16" sqref="A16:A17"/>
    </sheetView>
  </sheetViews>
  <sheetFormatPr defaultColWidth="8.86328125" defaultRowHeight="12.75" customHeight="1" x14ac:dyDescent="0.35"/>
  <cols>
    <col min="1" max="1" width="31.6640625" style="1" customWidth="1"/>
    <col min="2" max="2" width="10.1328125" style="1" customWidth="1"/>
    <col min="3" max="3" width="15" style="1" customWidth="1"/>
    <col min="4" max="4" width="13.33203125" style="1" customWidth="1"/>
    <col min="5" max="5" width="8.86328125" style="1" customWidth="1"/>
    <col min="6" max="6" width="11.6640625" style="1" customWidth="1"/>
    <col min="7" max="7" width="12.6640625" style="1" customWidth="1"/>
    <col min="8" max="8" width="15.46484375" style="1" customWidth="1"/>
    <col min="9" max="9" width="12.1328125" style="1" bestFit="1" customWidth="1"/>
    <col min="10" max="16384" width="8.86328125" style="1"/>
  </cols>
  <sheetData>
    <row r="1" spans="1:10" ht="13.7" customHeight="1" x14ac:dyDescent="0.4">
      <c r="A1" s="55" t="s">
        <v>51</v>
      </c>
      <c r="B1" s="56"/>
      <c r="C1" s="56"/>
      <c r="D1" s="56"/>
      <c r="E1" s="56"/>
      <c r="F1" s="4"/>
      <c r="G1" s="4"/>
      <c r="H1" s="4"/>
      <c r="I1" s="4"/>
      <c r="J1" s="4"/>
    </row>
    <row r="2" spans="1:10" ht="13.7" customHeight="1" x14ac:dyDescent="0.4">
      <c r="A2" s="55" t="s">
        <v>74</v>
      </c>
      <c r="B2" s="56"/>
      <c r="C2" s="56"/>
      <c r="D2" s="56"/>
      <c r="E2" s="56"/>
      <c r="F2" s="4"/>
      <c r="G2" s="4"/>
      <c r="H2" s="4"/>
      <c r="I2" s="4"/>
      <c r="J2" s="4"/>
    </row>
    <row r="3" spans="1:10" ht="13.7" customHeight="1" x14ac:dyDescent="0.4">
      <c r="A3" s="55" t="s">
        <v>75</v>
      </c>
      <c r="B3" s="56"/>
      <c r="C3" s="56"/>
      <c r="D3" s="56"/>
      <c r="E3" s="56"/>
      <c r="F3" s="4"/>
      <c r="G3" s="4"/>
      <c r="H3" s="4"/>
      <c r="I3" s="4"/>
      <c r="J3" s="4"/>
    </row>
    <row r="4" spans="1:10" ht="14.1" customHeight="1" thickBot="1" x14ac:dyDescent="0.4">
      <c r="A4" s="39"/>
      <c r="B4" s="39"/>
      <c r="C4" s="39"/>
      <c r="D4" s="39"/>
      <c r="E4" s="39"/>
      <c r="F4" s="39"/>
      <c r="G4" s="39"/>
      <c r="H4" s="39"/>
      <c r="I4" s="84"/>
      <c r="J4" s="4"/>
    </row>
    <row r="5" spans="1:10" ht="14.1" customHeight="1" x14ac:dyDescent="0.4">
      <c r="A5" s="57"/>
      <c r="B5" s="58" t="s">
        <v>52</v>
      </c>
      <c r="C5" s="58" t="s">
        <v>53</v>
      </c>
      <c r="D5" s="58" t="s">
        <v>54</v>
      </c>
      <c r="E5" s="59"/>
      <c r="F5" s="58" t="s">
        <v>55</v>
      </c>
      <c r="G5" s="58" t="s">
        <v>56</v>
      </c>
      <c r="H5" s="77" t="s">
        <v>57</v>
      </c>
      <c r="I5" s="86" t="s">
        <v>68</v>
      </c>
      <c r="J5" s="82"/>
    </row>
    <row r="6" spans="1:10" ht="14.1" customHeight="1" thickBot="1" x14ac:dyDescent="0.45">
      <c r="A6" s="60"/>
      <c r="B6" s="61" t="s">
        <v>58</v>
      </c>
      <c r="C6" s="61" t="s">
        <v>59</v>
      </c>
      <c r="D6" s="61" t="s">
        <v>58</v>
      </c>
      <c r="E6" s="62"/>
      <c r="F6" s="62">
        <v>44926</v>
      </c>
      <c r="G6" s="61" t="s">
        <v>60</v>
      </c>
      <c r="H6" s="78" t="s">
        <v>76</v>
      </c>
      <c r="I6" s="88" t="s">
        <v>77</v>
      </c>
      <c r="J6" s="82"/>
    </row>
    <row r="7" spans="1:10" ht="14.1" customHeight="1" x14ac:dyDescent="0.35">
      <c r="A7" s="63" t="s">
        <v>61</v>
      </c>
      <c r="B7" s="64">
        <v>30</v>
      </c>
      <c r="C7" s="65">
        <v>210000</v>
      </c>
      <c r="D7" s="64">
        <v>23</v>
      </c>
      <c r="E7" s="66"/>
      <c r="F7" s="65">
        <f>1256+2637</f>
        <v>3893</v>
      </c>
      <c r="G7" s="65">
        <f>C7-F7</f>
        <v>206107</v>
      </c>
      <c r="H7" s="79">
        <f>G7/D7+1471.96</f>
        <v>10433.133913043479</v>
      </c>
      <c r="I7" s="98">
        <v>10549</v>
      </c>
      <c r="J7" s="83" t="s">
        <v>1</v>
      </c>
    </row>
    <row r="8" spans="1:10" ht="13.7" customHeight="1" x14ac:dyDescent="0.35">
      <c r="A8" s="67" t="s">
        <v>62</v>
      </c>
      <c r="B8" s="68">
        <v>10</v>
      </c>
      <c r="C8" s="69">
        <v>46000</v>
      </c>
      <c r="D8" s="68">
        <v>1</v>
      </c>
      <c r="E8" s="70"/>
      <c r="F8" s="69">
        <f>35327+885</f>
        <v>36212</v>
      </c>
      <c r="G8" s="69">
        <f>C8-F8</f>
        <v>9788</v>
      </c>
      <c r="H8" s="80">
        <f>G8/D8</f>
        <v>9788</v>
      </c>
      <c r="I8" s="99">
        <v>5000</v>
      </c>
      <c r="J8" s="83" t="s">
        <v>1</v>
      </c>
    </row>
    <row r="9" spans="1:10" ht="13.7" customHeight="1" x14ac:dyDescent="0.35">
      <c r="A9" s="67" t="s">
        <v>63</v>
      </c>
      <c r="B9" s="68">
        <v>20</v>
      </c>
      <c r="C9" s="69">
        <v>700000</v>
      </c>
      <c r="D9" s="68">
        <v>17</v>
      </c>
      <c r="E9" s="70"/>
      <c r="F9" s="69">
        <f>85070+3750</f>
        <v>88820</v>
      </c>
      <c r="G9" s="69">
        <f>C9-F9</f>
        <v>611180</v>
      </c>
      <c r="H9" s="80">
        <f>G9/D9</f>
        <v>35951.76470588235</v>
      </c>
      <c r="I9" s="99">
        <v>15000</v>
      </c>
      <c r="J9" s="83" t="s">
        <v>1</v>
      </c>
    </row>
    <row r="10" spans="1:10" ht="13.7" customHeight="1" x14ac:dyDescent="0.35">
      <c r="A10" s="67" t="s">
        <v>64</v>
      </c>
      <c r="B10" s="70"/>
      <c r="C10" s="69"/>
      <c r="D10" s="70"/>
      <c r="E10" s="70"/>
      <c r="F10" s="69">
        <v>329</v>
      </c>
      <c r="G10" s="69"/>
      <c r="H10" s="80"/>
      <c r="I10" s="87"/>
      <c r="J10" s="82"/>
    </row>
    <row r="11" spans="1:10" ht="14.1" customHeight="1" thickBot="1" x14ac:dyDescent="0.45">
      <c r="A11" s="71" t="s">
        <v>65</v>
      </c>
      <c r="B11" s="72"/>
      <c r="C11" s="73">
        <f>SUM(C7:C8)</f>
        <v>256000</v>
      </c>
      <c r="D11" s="72"/>
      <c r="E11" s="72"/>
      <c r="F11" s="73">
        <f>SUM(F7:F10)</f>
        <v>129254</v>
      </c>
      <c r="G11" s="73">
        <f>SUM(G7:G8)</f>
        <v>215895</v>
      </c>
      <c r="H11" s="81">
        <f>SUM(H7:H10)</f>
        <v>56172.898618925828</v>
      </c>
      <c r="I11" s="89">
        <f>SUM(I7:I10)</f>
        <v>30549</v>
      </c>
      <c r="J11" s="82"/>
    </row>
    <row r="12" spans="1:10" ht="14.1" customHeight="1" x14ac:dyDescent="0.35">
      <c r="A12" s="54"/>
      <c r="B12" s="54"/>
      <c r="C12" s="54"/>
      <c r="D12" s="54"/>
      <c r="E12" s="54"/>
      <c r="F12" s="54"/>
      <c r="G12" s="54"/>
      <c r="H12" s="74"/>
      <c r="I12" s="85"/>
      <c r="J12" s="4"/>
    </row>
    <row r="13" spans="1:10" ht="13.7" customHeight="1" x14ac:dyDescent="0.35">
      <c r="A13" s="5" t="s">
        <v>66</v>
      </c>
      <c r="B13" s="4"/>
      <c r="C13" s="4"/>
      <c r="D13" s="4"/>
      <c r="E13" s="4"/>
      <c r="F13" s="4"/>
      <c r="G13" s="4"/>
      <c r="H13" s="75"/>
      <c r="I13" s="4"/>
      <c r="J13" s="4"/>
    </row>
    <row r="14" spans="1:10" ht="13.7" customHeight="1" x14ac:dyDescent="0.35">
      <c r="A14" s="5" t="s">
        <v>1</v>
      </c>
      <c r="B14" s="4"/>
      <c r="C14" s="4"/>
      <c r="D14" s="4"/>
      <c r="E14" s="4"/>
      <c r="F14" s="4"/>
      <c r="G14" s="4" t="s">
        <v>1</v>
      </c>
      <c r="H14" s="4"/>
      <c r="I14" s="32" t="s">
        <v>1</v>
      </c>
      <c r="J14" s="4"/>
    </row>
    <row r="15" spans="1:10" ht="13.7" customHeight="1" x14ac:dyDescent="0.35">
      <c r="A15" s="5" t="s">
        <v>1</v>
      </c>
      <c r="B15" s="5" t="s">
        <v>1</v>
      </c>
      <c r="C15" s="4"/>
      <c r="D15" s="4"/>
      <c r="E15" s="4"/>
      <c r="F15" s="4"/>
      <c r="G15" s="4" t="s">
        <v>78</v>
      </c>
      <c r="H15" s="4"/>
      <c r="I15" s="4"/>
      <c r="J15" s="4"/>
    </row>
    <row r="16" spans="1:10" ht="13.7" customHeight="1" x14ac:dyDescent="0.35">
      <c r="A16" s="104" t="s">
        <v>82</v>
      </c>
      <c r="B16" s="4"/>
      <c r="C16" s="4"/>
      <c r="D16" s="4"/>
      <c r="E16" s="4"/>
      <c r="F16" s="4"/>
      <c r="G16" s="4" t="s">
        <v>1</v>
      </c>
      <c r="H16" s="4"/>
      <c r="I16" s="4"/>
      <c r="J16" s="4"/>
    </row>
    <row r="17" spans="1:10" ht="13.7" customHeight="1" x14ac:dyDescent="0.35">
      <c r="A17" s="104" t="s">
        <v>83</v>
      </c>
      <c r="B17" s="4"/>
      <c r="C17" s="4"/>
      <c r="D17" s="4"/>
      <c r="E17" s="4"/>
      <c r="F17" s="4"/>
      <c r="G17" s="4" t="s">
        <v>1</v>
      </c>
      <c r="H17" s="4"/>
      <c r="I17" s="4"/>
      <c r="J17" s="4"/>
    </row>
    <row r="18" spans="1:10" ht="14.75" customHeight="1" x14ac:dyDescent="0.4">
      <c r="A18" s="76" t="s">
        <v>1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14.75" customHeight="1" x14ac:dyDescent="0.4">
      <c r="A19" s="76" t="s">
        <v>1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13.7" customHeight="1" x14ac:dyDescent="0.35">
      <c r="A20" s="4"/>
      <c r="B20" s="4"/>
      <c r="C20" s="4"/>
      <c r="D20" s="4"/>
      <c r="E20" s="4"/>
      <c r="F20" s="4"/>
      <c r="G20" s="4"/>
      <c r="H20" s="5" t="s">
        <v>1</v>
      </c>
      <c r="I20" s="4"/>
      <c r="J20" s="4"/>
    </row>
    <row r="21" spans="1:10" ht="13.7" customHeight="1" x14ac:dyDescent="0.35">
      <c r="A21" s="4"/>
      <c r="B21" s="4"/>
      <c r="C21" s="4"/>
      <c r="D21" s="4"/>
      <c r="E21" s="4"/>
      <c r="F21" s="4"/>
      <c r="G21" s="4"/>
      <c r="H21" s="5" t="s">
        <v>1</v>
      </c>
      <c r="I21" s="4"/>
      <c r="J21" s="4"/>
    </row>
    <row r="22" spans="1:10" ht="13.7" customHeight="1" x14ac:dyDescent="0.35">
      <c r="A22" s="4"/>
      <c r="B22" s="4"/>
      <c r="C22" s="4"/>
      <c r="D22" s="4"/>
      <c r="E22" s="4"/>
      <c r="F22" s="4"/>
      <c r="G22" s="4"/>
      <c r="H22" s="5" t="s">
        <v>1</v>
      </c>
      <c r="I22" s="4"/>
      <c r="J22" s="4"/>
    </row>
    <row r="23" spans="1:10" ht="13.7" customHeight="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3.7" customHeight="1" x14ac:dyDescent="0.35">
      <c r="A24" s="4"/>
      <c r="B24" s="4"/>
      <c r="C24" s="4"/>
      <c r="D24" s="4"/>
      <c r="E24" s="4"/>
      <c r="F24" s="4"/>
      <c r="G24" s="4"/>
      <c r="H24" s="5" t="s">
        <v>1</v>
      </c>
      <c r="I24" s="4"/>
      <c r="J24" s="4"/>
    </row>
    <row r="25" spans="1:10" ht="13.7" customHeight="1" x14ac:dyDescent="0.35">
      <c r="A25" s="4"/>
      <c r="B25" s="4"/>
      <c r="C25" s="4"/>
      <c r="D25" s="4"/>
      <c r="E25" s="4"/>
      <c r="F25" s="4"/>
      <c r="G25" s="4"/>
      <c r="H25" s="5" t="s">
        <v>1</v>
      </c>
      <c r="I25" s="4"/>
      <c r="J25" s="4"/>
    </row>
  </sheetData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Budget</vt:lpstr>
      <vt:lpstr>Reserve</vt:lpstr>
      <vt:lpstr>'2023 Budget'!Print_Area</vt:lpstr>
      <vt:lpstr>Reserve!Print_Area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sungmin ro</dc:creator>
  <cp:lastModifiedBy>sungmin ro</cp:lastModifiedBy>
  <cp:lastPrinted>2018-10-22T17:35:59Z</cp:lastPrinted>
  <dcterms:created xsi:type="dcterms:W3CDTF">2018-09-18T12:37:00Z</dcterms:created>
  <dcterms:modified xsi:type="dcterms:W3CDTF">2023-10-27T01:12:07Z</dcterms:modified>
</cp:coreProperties>
</file>